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25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<sst xmlns="http://schemas.openxmlformats.org/spreadsheetml/2006/main" count="53" uniqueCount="45">
  <si>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Disciplinas</t>
  </si>
  <si>
    <t>CFD</t>
  </si>
  <si>
    <t>Português</t>
  </si>
  <si>
    <t>Filosofia</t>
  </si>
  <si>
    <t>Opção 1</t>
  </si>
  <si>
    <t>Opção 2</t>
  </si>
  <si>
    <t>CIF</t>
  </si>
  <si>
    <t>Bienal 1 (FQA)</t>
  </si>
  <si>
    <t>Bienal2 (BG)</t>
  </si>
  <si>
    <t>Trienal específica (Mat A)</t>
  </si>
  <si>
    <t>x</t>
  </si>
  <si>
    <t>1ª fase</t>
  </si>
  <si>
    <t>2ª fase</t>
  </si>
  <si>
    <r>
      <t>Cálculo da Média do Ensino Secundário, da Média do Ensino Secundário para efeitos de Acesso ao Ensino Superior e da Média de Acesso ao Ensino Superior(</t>
    </r>
    <r>
      <rPr>
        <b/>
        <sz val="10"/>
        <color indexed="30"/>
        <rFont val="Arial"/>
        <family val="2"/>
      </rPr>
      <t>definidas as Provas de Ingresso</t>
    </r>
    <r>
      <rPr>
        <b/>
        <sz val="14"/>
        <color indexed="30"/>
        <rFont val="Arial"/>
        <family val="2"/>
      </rPr>
      <t>)</t>
    </r>
  </si>
  <si>
    <t xml:space="preserve">http://joseladeira.no.sapo.pt </t>
  </si>
  <si>
    <t xml:space="preserve">http://arturrosa81.no.sapo.pt </t>
  </si>
  <si>
    <t xml:space="preserve">arturrosa81@gmail.com </t>
  </si>
  <si>
    <t xml:space="preserve">joseladeira@gmail.com </t>
  </si>
  <si>
    <t>Agrupamento de Escolas de Mortágua</t>
  </si>
  <si>
    <t xml:space="preserve">www.aemrt.pt </t>
  </si>
  <si>
    <t>a)</t>
  </si>
  <si>
    <t>a) Notas válidas apenas na 2ª Fase de Candidatura ao Ensino Superior</t>
  </si>
  <si>
    <t>Inglês/Francês</t>
  </si>
  <si>
    <t>Educação Física</t>
  </si>
  <si>
    <t>Colocar x nas Provas eleitas para Provas de Ingresso</t>
  </si>
  <si>
    <t>Peso das Provas de Ingresso (entre 35 e 50 %)</t>
  </si>
  <si>
    <t>Classificação final do Secundário p/ acesso ao ens. Superior (Sem Educação Física)</t>
  </si>
  <si>
    <r>
      <t xml:space="preserve">Classificação final do Secundário (com Educação Física ) </t>
    </r>
    <r>
      <rPr>
        <b/>
        <sz val="9"/>
        <rFont val="Arial"/>
        <family val="2"/>
      </rPr>
      <t>DIPLOMA</t>
    </r>
  </si>
  <si>
    <r>
      <t xml:space="preserve">Classificação final do Secundário (com Educação Física ) </t>
    </r>
    <r>
      <rPr>
        <b/>
        <sz val="10"/>
        <rFont val="Arial"/>
        <family val="2"/>
      </rPr>
      <t>DIPLOMA</t>
    </r>
  </si>
  <si>
    <t>NOTA: Educação Física só entra na média do Ensino Secundário para efeitos de Acesso ao Ensino Superior no caso de o aluno concorrer a cursos na área do DESPORTO (art. 16º da Portaria nº243/2012).</t>
  </si>
  <si>
    <t>Exame (0 a 200)</t>
  </si>
  <si>
    <t>11º Ano (0 a 20)</t>
  </si>
  <si>
    <t>10º Ano (0 a 20)</t>
  </si>
  <si>
    <t>12º Ano (0 a 20)</t>
  </si>
  <si>
    <t>Exame no 11º ano (2 e só 2 com X)</t>
  </si>
  <si>
    <t>Classificação final do Secundário para acesso ao ensino superior (2ª FASE DE CANDIDATURA) (Sem Educação Física)</t>
  </si>
  <si>
    <t>Classificação final do Secundário para acesso ao ensino superior  (2ª FASE DE CANDIDATURA) (Com Educação Física - Apenas Ingresso em área de Desporto)</t>
  </si>
  <si>
    <t>Média de Acesso ao Ens. Sup. 2ªFASE DE CANDIDATURA (Com Educação Física - Apenas Ingresso em área de Desporto)</t>
  </si>
  <si>
    <t>Média de Acesso ao Ens. Sup. 2ªFASE DE CANDIDATURA (Sem Educação Física)</t>
  </si>
  <si>
    <t>NOTA: Caso não tenha CIF positiva numa disciplina preencha as classificações anuais dessa disciplina com 0 (zero).</t>
  </si>
  <si>
    <t>Conclusão do 12º ano no ano letivo 2013/2014 (ou anterior) ainda incluiu Educação Física para efeitos de acesso ao Ensino Superior</t>
  </si>
  <si>
    <t>Conclusão do 12º ano no ano letivo 2014/2015 não incluiu Educação Física para efeitos de acesso ao Ensino Superior</t>
  </si>
  <si>
    <t>Média de Acesso ao Ensino Sup. 1ª FASE DE CANDIDATURA (Com Educação Física - Apenas Ingresso em área de Desporto)</t>
  </si>
  <si>
    <r>
      <t>Classificação final do Secundário para acesso ao ensino superior     (</t>
    </r>
    <r>
      <rPr>
        <b/>
        <sz val="10"/>
        <rFont val="Arial"/>
        <family val="2"/>
      </rPr>
      <t>Com Educação Física - Apenas Ingresso em área de Desporto</t>
    </r>
    <r>
      <rPr>
        <sz val="10"/>
        <rFont val="Arial"/>
        <family val="2"/>
      </rPr>
      <t>)</t>
    </r>
  </si>
  <si>
    <t>Média de Acesso ao Ensino Sup. 1ª FASE DE CANDIDATURA                 (Sem Educação Física)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</si>
</sst>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000"/>
    <numFmt numFmtId="170" formatCode="#,##0.00\ _€"/>
  </numFmts>
  <fonts count="60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4"/>
      <color indexed="3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b/>
      <sz val="9"/>
      <color indexed="30"/>
      <name val="Arial"/>
      <family val="2"/>
    </font>
    <font>
      <b/>
      <sz val="8"/>
      <color indexed="56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sz val="10"/>
      <color rgb="FF00206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2060"/>
      <name val="Calibri"/>
      <family val="2"/>
    </font>
    <font>
      <b/>
      <sz val="14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4" applyNumberFormat="0" applyAlignment="0" applyProtection="0"/>
    <xf numFmtId="0" fontId="40" fillId="0" borderId="5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/>
      <protection/>
    </xf>
    <xf numFmtId="164" fontId="53" fillId="36" borderId="10" xfId="0" applyNumberFormat="1" applyFont="1" applyFill="1" applyBorder="1" applyAlignment="1" applyProtection="1">
      <alignment horizontal="center" vertical="center"/>
      <protection/>
    </xf>
    <xf numFmtId="164" fontId="53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 applyProtection="1">
      <alignment horizontal="left"/>
      <protection/>
    </xf>
    <xf numFmtId="0" fontId="1" fillId="15" borderId="12" xfId="0" applyFont="1" applyFill="1" applyBorder="1" applyAlignment="1" applyProtection="1">
      <alignment horizontal="center" vertical="center"/>
      <protection/>
    </xf>
    <xf numFmtId="0" fontId="0" fillId="15" borderId="11" xfId="0" applyFill="1" applyBorder="1" applyAlignment="1" applyProtection="1">
      <alignment horizontal="center" vertical="center"/>
      <protection/>
    </xf>
    <xf numFmtId="0" fontId="1" fillId="15" borderId="13" xfId="0" applyFont="1" applyFill="1" applyBorder="1" applyAlignment="1" applyProtection="1">
      <alignment horizontal="center" vertical="center"/>
      <protection/>
    </xf>
    <xf numFmtId="164" fontId="53" fillId="15" borderId="10" xfId="0" applyNumberFormat="1" applyFont="1" applyFill="1" applyBorder="1" applyAlignment="1" applyProtection="1">
      <alignment horizontal="center" vertic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53" fillId="37" borderId="11" xfId="0" applyFont="1" applyFill="1" applyBorder="1" applyAlignment="1" applyProtection="1">
      <alignment horizontal="center" vertical="center"/>
      <protection/>
    </xf>
    <xf numFmtId="0" fontId="0" fillId="37" borderId="11" xfId="0" applyFont="1" applyFill="1" applyBorder="1" applyAlignment="1" applyProtection="1">
      <alignment horizontal="center" vertical="center"/>
      <protection/>
    </xf>
    <xf numFmtId="0" fontId="53" fillId="15" borderId="11" xfId="0" applyFont="1" applyFill="1" applyBorder="1" applyAlignment="1" applyProtection="1">
      <alignment horizontal="center" vertical="center"/>
      <protection/>
    </xf>
    <xf numFmtId="0" fontId="10" fillId="15" borderId="13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/>
      <protection locked="0"/>
    </xf>
    <xf numFmtId="169" fontId="0" fillId="32" borderId="10" xfId="0" applyNumberFormat="1" applyFill="1" applyBorder="1" applyAlignment="1" applyProtection="1">
      <alignment horizontal="center"/>
      <protection locked="0"/>
    </xf>
    <xf numFmtId="169" fontId="0" fillId="32" borderId="10" xfId="0" applyNumberFormat="1" applyFont="1" applyFill="1" applyBorder="1" applyAlignment="1" applyProtection="1">
      <alignment horizontal="center"/>
      <protection locked="0"/>
    </xf>
    <xf numFmtId="169" fontId="0" fillId="15" borderId="10" xfId="0" applyNumberFormat="1" applyFont="1" applyFill="1" applyBorder="1" applyAlignment="1" applyProtection="1">
      <alignment horizontal="center"/>
      <protection locked="0"/>
    </xf>
    <xf numFmtId="169" fontId="0" fillId="15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/>
    </xf>
    <xf numFmtId="0" fontId="55" fillId="32" borderId="0" xfId="0" applyFont="1" applyFill="1" applyAlignment="1" applyProtection="1">
      <alignment horizontal="center" vertical="center" wrapText="1"/>
      <protection/>
    </xf>
    <xf numFmtId="0" fontId="56" fillId="38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left" wrapText="1"/>
      <protection/>
    </xf>
    <xf numFmtId="0" fontId="1" fillId="35" borderId="13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8" fillId="15" borderId="19" xfId="0" applyFont="1" applyFill="1" applyBorder="1" applyAlignment="1" applyProtection="1">
      <alignment horizontal="center" vertical="center"/>
      <protection/>
    </xf>
    <xf numFmtId="0" fontId="8" fillId="15" borderId="20" xfId="0" applyFont="1" applyFill="1" applyBorder="1" applyAlignment="1" applyProtection="1">
      <alignment horizontal="center" vertical="center"/>
      <protection/>
    </xf>
    <xf numFmtId="0" fontId="53" fillId="15" borderId="10" xfId="0" applyFont="1" applyFill="1" applyBorder="1" applyAlignment="1" applyProtection="1">
      <alignment horizontal="center" vertical="center" wrapText="1"/>
      <protection/>
    </xf>
    <xf numFmtId="0" fontId="57" fillId="15" borderId="10" xfId="0" applyFont="1" applyFill="1" applyBorder="1" applyAlignment="1" applyProtection="1">
      <alignment horizontal="center" vertical="center" wrapText="1"/>
      <protection/>
    </xf>
    <xf numFmtId="0" fontId="43" fillId="32" borderId="0" xfId="47" applyFill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37" borderId="17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/>
      <protection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3" fillId="36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0" fontId="57" fillId="36" borderId="10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/>
      <protection/>
    </xf>
    <xf numFmtId="0" fontId="1" fillId="35" borderId="18" xfId="0" applyFont="1" applyFill="1" applyBorder="1" applyAlignment="1" applyProtection="1">
      <alignment horizontal="center" vertical="center"/>
      <protection/>
    </xf>
    <xf numFmtId="0" fontId="59" fillId="39" borderId="0" xfId="0" applyFont="1" applyFill="1" applyAlignment="1" applyProtection="1">
      <alignment horizontal="center" wrapText="1"/>
      <protection/>
    </xf>
    <xf numFmtId="0" fontId="1" fillId="35" borderId="13" xfId="0" applyFont="1" applyFill="1" applyBorder="1" applyAlignment="1" applyProtection="1">
      <alignment horizontal="center" vertical="center"/>
      <protection/>
    </xf>
    <xf numFmtId="0" fontId="1" fillId="35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53" fillId="36" borderId="16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7" fillId="37" borderId="20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 applyProtection="1">
      <alignment horizontal="center" vertical="center" wrapText="1"/>
      <protection/>
    </xf>
    <xf numFmtId="0" fontId="7" fillId="37" borderId="22" xfId="0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turrosa81.no.sapo.pt/" TargetMode="External" /><Relationship Id="rId2" Type="http://schemas.openxmlformats.org/officeDocument/2006/relationships/hyperlink" Target="mailto:arturrosa81@gmail.com" TargetMode="External" /><Relationship Id="rId3" Type="http://schemas.openxmlformats.org/officeDocument/2006/relationships/hyperlink" Target="http://www.aemrt.pt/" TargetMode="External" /><Relationship Id="rId4" Type="http://schemas.openxmlformats.org/officeDocument/2006/relationships/hyperlink" Target="mailto:joseladeira@gmail.com" TargetMode="External" /><Relationship Id="rId5" Type="http://schemas.openxmlformats.org/officeDocument/2006/relationships/hyperlink" Target="http://joseladeira.no.sapo.pt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1.28515625" style="3" customWidth="1"/>
    <col min="2" max="2" width="22.421875" style="3" customWidth="1"/>
    <col min="3" max="6" width="9.140625" style="3" customWidth="1"/>
    <col min="7" max="8" width="8.140625" style="3" customWidth="1"/>
    <col min="9" max="9" width="7.7109375" style="3" customWidth="1"/>
    <col min="10" max="10" width="7.57421875" style="3" customWidth="1"/>
    <col min="11" max="11" width="6.28125" style="3" customWidth="1"/>
    <col min="12" max="13" width="6.57421875" style="3" customWidth="1"/>
    <col min="14" max="14" width="7.140625" style="3" customWidth="1"/>
    <col min="15" max="15" width="9.8515625" style="3" customWidth="1"/>
    <col min="16" max="16" width="8.57421875" style="3" customWidth="1"/>
    <col min="17" max="17" width="13.28125" style="3" bestFit="1" customWidth="1"/>
    <col min="18" max="16384" width="9.140625" style="3" customWidth="1"/>
  </cols>
  <sheetData>
    <row r="1" spans="1:16" ht="41.25" customHeight="1">
      <c r="A1" s="64" t="s">
        <v>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7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7.25" customHeight="1">
      <c r="A3" s="35" t="s">
        <v>40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4.25" customHeight="1">
      <c r="A4" s="35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25.5" customHeight="1">
      <c r="B5" s="65" t="s">
        <v>0</v>
      </c>
      <c r="C5" s="37" t="s">
        <v>32</v>
      </c>
      <c r="D5" s="37" t="s">
        <v>31</v>
      </c>
      <c r="E5" s="54" t="s">
        <v>34</v>
      </c>
      <c r="F5" s="62" t="s">
        <v>30</v>
      </c>
      <c r="G5" s="63"/>
      <c r="H5" s="37" t="s">
        <v>33</v>
      </c>
      <c r="I5" s="26" t="s">
        <v>30</v>
      </c>
      <c r="J5" s="25" t="s">
        <v>30</v>
      </c>
      <c r="K5" s="39" t="s">
        <v>6</v>
      </c>
      <c r="L5" s="65" t="s">
        <v>1</v>
      </c>
      <c r="M5" s="18" t="s">
        <v>1</v>
      </c>
      <c r="N5" s="72" t="s">
        <v>24</v>
      </c>
      <c r="O5" s="73"/>
      <c r="P5" s="74"/>
    </row>
    <row r="6" spans="2:16" ht="15">
      <c r="B6" s="66"/>
      <c r="C6" s="38"/>
      <c r="D6" s="38"/>
      <c r="E6" s="55"/>
      <c r="F6" s="9" t="s">
        <v>11</v>
      </c>
      <c r="G6" s="9" t="s">
        <v>12</v>
      </c>
      <c r="H6" s="38"/>
      <c r="I6" s="11" t="s">
        <v>11</v>
      </c>
      <c r="J6" s="20" t="s">
        <v>12</v>
      </c>
      <c r="K6" s="40"/>
      <c r="L6" s="67"/>
      <c r="M6" s="16" t="s">
        <v>20</v>
      </c>
      <c r="N6" s="75"/>
      <c r="O6" s="76"/>
      <c r="P6" s="77"/>
    </row>
    <row r="7" spans="2:16" ht="12.75" customHeight="1">
      <c r="B7" s="14" t="s">
        <v>2</v>
      </c>
      <c r="C7" s="1">
        <v>13</v>
      </c>
      <c r="D7" s="1">
        <v>12</v>
      </c>
      <c r="E7" s="4"/>
      <c r="F7" s="4"/>
      <c r="G7" s="4"/>
      <c r="H7" s="1">
        <v>13</v>
      </c>
      <c r="I7" s="29">
        <v>100</v>
      </c>
      <c r="J7" s="30">
        <v>100</v>
      </c>
      <c r="K7" s="8">
        <f>ROUND(AVERAGE(C7:H7),0)</f>
        <v>13</v>
      </c>
      <c r="L7" s="10">
        <f>IF(AND(C7=0,D7=0,H7=0),ROUND(I7/10,0),ROUND(0.7*K7+0.3*ROUND(I7/10,0),0))</f>
        <v>12</v>
      </c>
      <c r="M7" s="17">
        <f>IF(AND(C7=0,D7=0,H7=0),ROUND(MAX(I7:J7)/10,0),ROUND(0.7*K7+0.3*ROUND(MAX(I7:J7)/10,0),0))</f>
        <v>12</v>
      </c>
      <c r="N7" s="21"/>
      <c r="O7" s="22">
        <f>IF(N7="","",IF(AND(N7="x",I7&lt;95),"Inválida",IF(N7="x",MAX(I7))))</f>
      </c>
      <c r="P7" s="24">
        <f>IF(N7="","",IF(AND(N7="x",I7&lt;95,J7&lt;95),"Inválida",IF(N7="x",MAX(I7:J7))))</f>
      </c>
    </row>
    <row r="8" spans="2:16" ht="12.75">
      <c r="B8" s="15" t="s">
        <v>3</v>
      </c>
      <c r="C8" s="2">
        <v>11</v>
      </c>
      <c r="D8" s="2">
        <v>13</v>
      </c>
      <c r="E8" s="27"/>
      <c r="F8" s="28"/>
      <c r="G8" s="28"/>
      <c r="H8" s="4"/>
      <c r="I8" s="28"/>
      <c r="J8" s="31"/>
      <c r="K8" s="8">
        <f>ROUND(AVERAGE(C8:D8),0)</f>
        <v>12</v>
      </c>
      <c r="L8" s="10">
        <f>IF(E8="",MAX(K8,ROUND(F8/10,0),ROUND(G8/10,0),ROUND(I8/10,0)),IF(AND(C8=0,D8=0),ROUND(MAX(F8:G8:I8)/10,0),IF(ROUND(K8*0.7+0.3*ROUND(MAX(F8:G8)/10,0),0)&lt;ROUND(I8/10,0),ROUND(I8/10,0),ROUND(K8*70%+ROUND(MAX(F8:G8)/10,0)*30%,0))))</f>
        <v>12</v>
      </c>
      <c r="M8" s="17">
        <f>IF(E8="",MAX(L8,ROUND(F8/10,0),ROUND(G8/10,0),ROUND(I8/10,0),ROUND(J8/10,0)),MAX(L8,ROUND(J8/10,0)))</f>
        <v>12</v>
      </c>
      <c r="N8" s="21"/>
      <c r="O8" s="22">
        <f>IF(N8="","",IF(AND(N8="x",F8&lt;95,I8&lt;95),"Inválida",IF(N8="x",MAX(F8,I8))))</f>
      </c>
      <c r="P8" s="24">
        <f>IF(N8="","",IF(AND(N8="x",F8&lt;95,G8&lt;95,I8&lt;95,J8&lt;95),"Inválida",IF(N8="x",MAX(F8,G8,I8,J8))))</f>
      </c>
    </row>
    <row r="9" spans="2:16" ht="12.75">
      <c r="B9" s="15" t="s">
        <v>22</v>
      </c>
      <c r="C9" s="2">
        <v>11</v>
      </c>
      <c r="D9" s="2">
        <v>12</v>
      </c>
      <c r="E9" s="4"/>
      <c r="F9" s="32"/>
      <c r="G9" s="32"/>
      <c r="H9" s="5"/>
      <c r="I9" s="33"/>
      <c r="J9" s="32"/>
      <c r="K9" s="8">
        <f>ROUND(AVERAGE(C9:D9),0)</f>
        <v>12</v>
      </c>
      <c r="L9" s="10">
        <f>MAX(ROUND(AVERAGE(C9:D9),0),ROUND(F9/10,0),ROUND(G9/10,0),ROUND(I9/10,0))</f>
        <v>12</v>
      </c>
      <c r="M9" s="17">
        <f>MAX(L9,ROUND(J9/10,0))</f>
        <v>12</v>
      </c>
      <c r="N9" s="23"/>
      <c r="O9" s="22">
        <f>IF(N9="","",IF(AND(N9="x",F9&lt;95,I9&lt;95),"Inválida",IF(N9="x",MAX(F9,I9))))</f>
      </c>
      <c r="P9" s="24"/>
    </row>
    <row r="10" spans="2:16" ht="12.75">
      <c r="B10" s="15" t="s">
        <v>23</v>
      </c>
      <c r="C10" s="2">
        <v>18</v>
      </c>
      <c r="D10" s="2">
        <v>19</v>
      </c>
      <c r="E10" s="4"/>
      <c r="F10" s="4"/>
      <c r="G10" s="4"/>
      <c r="H10" s="2">
        <v>19</v>
      </c>
      <c r="I10" s="5"/>
      <c r="J10" s="4"/>
      <c r="K10" s="8">
        <f>ROUND(AVERAGE(C10:H10),0)</f>
        <v>19</v>
      </c>
      <c r="L10" s="10">
        <f>IF(AND(C10=0,D10=0,H10=0),ROUND(I10/10,0),ROUND(K10*100%,0))</f>
        <v>19</v>
      </c>
      <c r="M10" s="17">
        <f>L10</f>
        <v>19</v>
      </c>
      <c r="N10" s="23"/>
      <c r="O10" s="22">
        <f>IF(N10="","",IF(AND(N10="x",F10&lt;95,I10&lt;95),"Inválida",IF(N10="x",MAX(F10,I10))))</f>
      </c>
      <c r="P10" s="24"/>
    </row>
    <row r="11" spans="2:16" ht="12.75">
      <c r="B11" s="15" t="s">
        <v>9</v>
      </c>
      <c r="C11" s="2">
        <v>11</v>
      </c>
      <c r="D11" s="2">
        <v>11</v>
      </c>
      <c r="E11" s="4"/>
      <c r="F11" s="4"/>
      <c r="G11" s="4"/>
      <c r="H11" s="2">
        <v>10</v>
      </c>
      <c r="I11" s="28">
        <v>95</v>
      </c>
      <c r="J11" s="31">
        <v>135</v>
      </c>
      <c r="K11" s="8">
        <f>ROUND(AVERAGE(C11:H11),0)</f>
        <v>11</v>
      </c>
      <c r="L11" s="10">
        <f>IF(AND(C11=0,D11=0,H11=0),ROUND(I11/10,0),ROUND(0.7*K11+0.3*ROUND(I11/10,0),0))</f>
        <v>11</v>
      </c>
      <c r="M11" s="17">
        <f>IF(AND(C11=0,D11=0,H11=0),ROUND(MAX(I11:J11)/10,0),ROUND(0.7*K11+0.3*ROUND(MAX(I11:J11)/10,0),0))</f>
        <v>12</v>
      </c>
      <c r="N11" s="21"/>
      <c r="O11" s="22">
        <f>IF(N11="","",IF(AND(N11="x",I11&lt;95),"Inválida",IF(N11="x",MAX(I11))))</f>
      </c>
      <c r="P11" s="24">
        <f>IF(N11="","",IF(AND(N11="x",I11&lt;95,J11&lt;95),"Inválida",IF(N11="x",MAX(I11:J11))))</f>
      </c>
    </row>
    <row r="12" spans="2:16" ht="12.75">
      <c r="B12" s="15" t="s">
        <v>7</v>
      </c>
      <c r="C12" s="2">
        <v>14</v>
      </c>
      <c r="D12" s="2">
        <v>14</v>
      </c>
      <c r="E12" s="27" t="s">
        <v>10</v>
      </c>
      <c r="F12" s="28">
        <v>112</v>
      </c>
      <c r="G12" s="28">
        <v>125</v>
      </c>
      <c r="H12" s="4"/>
      <c r="I12" s="28">
        <v>143</v>
      </c>
      <c r="J12" s="31"/>
      <c r="K12" s="8">
        <f>ROUND(AVERAGE(C12:D12),0)</f>
        <v>14</v>
      </c>
      <c r="L12" s="10">
        <f>IF(E12="",MAX(K12,ROUND(F12/10,0),ROUND(G12/10,0),ROUND(I12/10,0)),IF(AND(C12=0,D12=0),ROUND(MAX(F12:G12:I12)/10,0),IF(ROUND(K12*0.7+0.3*ROUND(MAX(F12:G12)/10,0),0)&lt;ROUND(I12/10,0),ROUND(I12/10,0),ROUND(K12*70%+ROUND(MAX(F12:G12)/10,0)*30%,0))))</f>
        <v>14</v>
      </c>
      <c r="M12" s="17">
        <f>IF(E12="",MAX(L12,ROUND(F12/10,0),ROUND(G12/10,0),ROUND(I12/10,0),ROUND(J12/10,0)),MAX(L12,ROUND(J12/10,0)))</f>
        <v>14</v>
      </c>
      <c r="N12" s="21" t="s">
        <v>10</v>
      </c>
      <c r="O12" s="22">
        <f>IF(N12="","",IF(AND(N12="x",F12&lt;95,I12&lt;95),"Inválida",IF(N12="x",MAX(F12,I12))))</f>
        <v>143</v>
      </c>
      <c r="P12" s="24">
        <f>IF(N12="","",IF(AND(N12="x",F12&lt;95,G12&lt;95,I12&lt;95,J12&lt;95),"Inválida",IF(N12="x",MAX(F12,G12,I12,J12))))</f>
        <v>143</v>
      </c>
    </row>
    <row r="13" spans="2:16" ht="12.75">
      <c r="B13" s="15" t="s">
        <v>8</v>
      </c>
      <c r="C13" s="2">
        <v>16</v>
      </c>
      <c r="D13" s="2">
        <v>15</v>
      </c>
      <c r="E13" s="27" t="s">
        <v>10</v>
      </c>
      <c r="F13" s="28">
        <v>95</v>
      </c>
      <c r="G13" s="28">
        <v>127</v>
      </c>
      <c r="H13" s="4"/>
      <c r="I13" s="28">
        <v>105</v>
      </c>
      <c r="J13" s="31"/>
      <c r="K13" s="8">
        <f>ROUND(AVERAGE(C13:D13),0)</f>
        <v>16</v>
      </c>
      <c r="L13" s="10">
        <f>IF(E13="",MAX(K13,ROUND(F13/10,0),ROUND(G13/10,0),ROUND(I13/10,0)),IF(AND(C13=0,D13=0),ROUND(MAX(F13:G13:I13)/10,0),IF(ROUND(K13*0.7+0.3*ROUND(MAX(F13:G13)/10,0),0)&lt;ROUND(I13/10,0),ROUND(I13/10,0),ROUND(K13*70%+ROUND(MAX(F13:G13)/10,0)*30%,0))))</f>
        <v>15</v>
      </c>
      <c r="M13" s="17">
        <f>IF(E13="",MAX(L13,ROUND(F13/10,0),ROUND(G13/10,0),ROUND(I13/10,0),ROUND(J13/10,0)),MAX(L13,ROUND(J13/10,0)))</f>
        <v>15</v>
      </c>
      <c r="N13" s="21" t="s">
        <v>10</v>
      </c>
      <c r="O13" s="22">
        <f>IF(N13="","",IF(AND(N13="x",F13&lt;95,I13&lt;95),"Inválida",IF(N13="x",MAX(F13,I13))))</f>
        <v>105</v>
      </c>
      <c r="P13" s="24">
        <f>IF(N13="","",IF(AND(N13="x",F13&lt;95,G13&lt;95,I13&lt;95,J13&lt;95),"Inválida",IF(N13="x",MAX(F13,G13,I13,J13))))</f>
        <v>127</v>
      </c>
    </row>
    <row r="14" spans="2:16" ht="12.75">
      <c r="B14" s="15" t="s">
        <v>4</v>
      </c>
      <c r="C14" s="5"/>
      <c r="D14" s="5"/>
      <c r="E14" s="5"/>
      <c r="F14" s="5"/>
      <c r="G14" s="5"/>
      <c r="H14" s="2">
        <v>17</v>
      </c>
      <c r="I14" s="5"/>
      <c r="J14" s="5"/>
      <c r="K14" s="8">
        <f>ROUND(AVERAGE(H14),0)</f>
        <v>17</v>
      </c>
      <c r="L14" s="10">
        <f>IF(AND(C14=0,D14=0,H14=0),ROUND(I14/10,0),ROUND(K14*100%,0))</f>
        <v>17</v>
      </c>
      <c r="M14" s="17">
        <f>L14</f>
        <v>17</v>
      </c>
      <c r="N14" s="23"/>
      <c r="O14" s="22">
        <f>IF(N14="","",IF(AND(N14="x",F14&lt;95,I14&lt;95),"Inválida",IF(N14="x",MAX(F14,I14))))</f>
      </c>
      <c r="P14" s="24"/>
    </row>
    <row r="15" spans="2:16" ht="12.75">
      <c r="B15" s="15" t="s">
        <v>5</v>
      </c>
      <c r="C15" s="5"/>
      <c r="D15" s="5"/>
      <c r="E15" s="5"/>
      <c r="F15" s="5"/>
      <c r="G15" s="5"/>
      <c r="H15" s="2">
        <v>17</v>
      </c>
      <c r="I15" s="5"/>
      <c r="J15" s="5"/>
      <c r="K15" s="8">
        <f>ROUND(AVERAGE(H15),0)</f>
        <v>17</v>
      </c>
      <c r="L15" s="10">
        <f>IF(AND(C15=0,D15=0,H15=0),ROUND(I15/10,0),ROUND(K15*100%,0))</f>
        <v>17</v>
      </c>
      <c r="M15" s="17">
        <f>L15</f>
        <v>17</v>
      </c>
      <c r="N15" s="23"/>
      <c r="O15" s="22">
        <f>IF(N15="","",IF(AND(N15="x",F15&lt;95,I15&lt;95),"Inválida",IF(N15="x",MAX(F15,I15))))</f>
      </c>
      <c r="P15" s="24"/>
    </row>
    <row r="16" spans="2:16" ht="24" customHeight="1">
      <c r="B16" s="44" t="s">
        <v>21</v>
      </c>
      <c r="C16" s="44"/>
      <c r="D16" s="44"/>
      <c r="E16" s="44"/>
      <c r="F16" s="44"/>
      <c r="G16" s="45"/>
      <c r="H16" s="56" t="s">
        <v>25</v>
      </c>
      <c r="I16" s="57"/>
      <c r="J16" s="57"/>
      <c r="K16" s="57"/>
      <c r="L16" s="57"/>
      <c r="M16" s="58"/>
      <c r="N16" s="68">
        <v>50</v>
      </c>
      <c r="O16" s="69"/>
      <c r="P16" s="70"/>
    </row>
    <row r="17" spans="2:11" ht="6.75" customHeight="1"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2:16" ht="23.25" customHeight="1">
      <c r="B18" s="41" t="s">
        <v>27</v>
      </c>
      <c r="C18" s="42"/>
      <c r="D18" s="42"/>
      <c r="E18" s="42"/>
      <c r="F18" s="43"/>
      <c r="G18" s="6">
        <f>ROUND(AVERAGE(L7:L15),0)</f>
        <v>14</v>
      </c>
      <c r="H18" s="59" t="s">
        <v>28</v>
      </c>
      <c r="I18" s="59"/>
      <c r="J18" s="59"/>
      <c r="K18" s="59"/>
      <c r="L18" s="59"/>
      <c r="M18" s="59"/>
      <c r="N18" s="59"/>
      <c r="O18" s="59"/>
      <c r="P18" s="7">
        <f>ROUND(AVERAGE(L7:L15),0)</f>
        <v>14</v>
      </c>
    </row>
    <row r="19" spans="2:16" ht="27" customHeight="1">
      <c r="B19" s="41" t="s">
        <v>26</v>
      </c>
      <c r="C19" s="42"/>
      <c r="D19" s="42"/>
      <c r="E19" s="42"/>
      <c r="F19" s="43"/>
      <c r="G19" s="6">
        <f>TRUNC(AVERAGE(L7:L9,L11:L15)*10,0)</f>
        <v>137</v>
      </c>
      <c r="H19" s="59" t="s">
        <v>43</v>
      </c>
      <c r="I19" s="59"/>
      <c r="J19" s="59"/>
      <c r="K19" s="59"/>
      <c r="L19" s="59"/>
      <c r="M19" s="59"/>
      <c r="N19" s="59"/>
      <c r="O19" s="59"/>
      <c r="P19" s="7">
        <f>TRUNC(AVERAGE(L7:L15)*10,0)</f>
        <v>143</v>
      </c>
    </row>
    <row r="20" spans="2:16" ht="25.5" customHeight="1">
      <c r="B20" s="61" t="s">
        <v>44</v>
      </c>
      <c r="C20" s="61"/>
      <c r="D20" s="61"/>
      <c r="E20" s="61"/>
      <c r="F20" s="61"/>
      <c r="G20" s="12">
        <f>0.01*N16*(AVERAGE(O7:O15))+G19*(100-N16)*0.01</f>
        <v>130.5</v>
      </c>
      <c r="H20" s="60" t="s">
        <v>42</v>
      </c>
      <c r="I20" s="60"/>
      <c r="J20" s="60"/>
      <c r="K20" s="60"/>
      <c r="L20" s="60"/>
      <c r="M20" s="60"/>
      <c r="N20" s="60"/>
      <c r="O20" s="60"/>
      <c r="P20" s="13">
        <f>0.01*N16*(AVERAGE(O7:O16))+P19*(100-N16)*0.01</f>
        <v>133.5</v>
      </c>
    </row>
    <row r="21" spans="2:16" ht="41.25" customHeight="1">
      <c r="B21" s="50" t="s">
        <v>35</v>
      </c>
      <c r="C21" s="51"/>
      <c r="D21" s="51"/>
      <c r="E21" s="51"/>
      <c r="F21" s="52"/>
      <c r="G21" s="78">
        <f>TRUNC(AVERAGE(M7:M9,M11:M15)*10,0)</f>
        <v>138</v>
      </c>
      <c r="H21" s="53" t="s">
        <v>36</v>
      </c>
      <c r="I21" s="53"/>
      <c r="J21" s="53"/>
      <c r="K21" s="53"/>
      <c r="L21" s="53"/>
      <c r="M21" s="53"/>
      <c r="N21" s="53"/>
      <c r="O21" s="53"/>
      <c r="P21" s="7">
        <f>TRUNC(AVERAGE(M7:M15)*10,0)</f>
        <v>144</v>
      </c>
    </row>
    <row r="22" spans="2:16" ht="27.75" customHeight="1">
      <c r="B22" s="47" t="s">
        <v>38</v>
      </c>
      <c r="C22" s="47"/>
      <c r="D22" s="47"/>
      <c r="E22" s="47"/>
      <c r="F22" s="47"/>
      <c r="G22" s="19">
        <f>0.01*N16*(AVERAGE(P7:P15))+G21*(100-N16)*0.01</f>
        <v>136.5</v>
      </c>
      <c r="H22" s="46" t="s">
        <v>37</v>
      </c>
      <c r="I22" s="46"/>
      <c r="J22" s="46"/>
      <c r="K22" s="46"/>
      <c r="L22" s="46"/>
      <c r="M22" s="46"/>
      <c r="N22" s="46"/>
      <c r="O22" s="46"/>
      <c r="P22" s="13">
        <f>0.01*N16*(AVERAGE(P7:P16))+P21*(100-N16)*0.01</f>
        <v>139.5</v>
      </c>
    </row>
    <row r="23" ht="9.75" customHeight="1"/>
    <row r="24" spans="2:16" ht="32.25" customHeight="1">
      <c r="B24" s="36" t="s">
        <v>29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2:16" ht="18" customHeight="1">
      <c r="B25" s="48" t="s">
        <v>15</v>
      </c>
      <c r="C25" s="48"/>
      <c r="D25" s="49" t="s">
        <v>18</v>
      </c>
      <c r="E25" s="49"/>
      <c r="F25" s="49"/>
      <c r="G25" s="49"/>
      <c r="H25" s="49"/>
      <c r="I25" s="49"/>
      <c r="J25" s="49"/>
      <c r="K25" s="49"/>
      <c r="L25" s="48" t="s">
        <v>14</v>
      </c>
      <c r="M25" s="48"/>
      <c r="N25" s="48"/>
      <c r="O25" s="48"/>
      <c r="P25" s="48"/>
    </row>
    <row r="26" spans="2:16" ht="15" customHeight="1">
      <c r="B26" s="48" t="s">
        <v>16</v>
      </c>
      <c r="C26" s="48"/>
      <c r="D26" s="48" t="s">
        <v>19</v>
      </c>
      <c r="E26" s="48"/>
      <c r="F26" s="48"/>
      <c r="G26" s="48"/>
      <c r="H26" s="48"/>
      <c r="I26" s="48"/>
      <c r="J26" s="48"/>
      <c r="K26" s="48"/>
      <c r="L26" s="48" t="s">
        <v>17</v>
      </c>
      <c r="M26" s="48"/>
      <c r="N26" s="48"/>
      <c r="O26" s="48"/>
      <c r="P26" s="48"/>
    </row>
    <row r="27" ht="32.25" customHeight="1"/>
    <row r="28" ht="32.25" customHeight="1"/>
  </sheetData>
  <sheetProtection password="DA53" sheet="1" selectLockedCells="1"/>
  <mergeCells count="34">
    <mergeCell ref="B19:F19"/>
    <mergeCell ref="A1:P1"/>
    <mergeCell ref="B5:B6"/>
    <mergeCell ref="L5:L6"/>
    <mergeCell ref="N16:P16"/>
    <mergeCell ref="B17:K17"/>
    <mergeCell ref="N5:P6"/>
    <mergeCell ref="C5:C6"/>
    <mergeCell ref="D5:D6"/>
    <mergeCell ref="B21:F21"/>
    <mergeCell ref="H21:O21"/>
    <mergeCell ref="E5:E6"/>
    <mergeCell ref="H16:M16"/>
    <mergeCell ref="H18:O18"/>
    <mergeCell ref="H19:O19"/>
    <mergeCell ref="H20:O20"/>
    <mergeCell ref="B20:F20"/>
    <mergeCell ref="F5:G5"/>
    <mergeCell ref="L26:P26"/>
    <mergeCell ref="B26:C26"/>
    <mergeCell ref="D26:K26"/>
    <mergeCell ref="L25:P25"/>
    <mergeCell ref="B25:C25"/>
    <mergeCell ref="D25:K25"/>
    <mergeCell ref="A2:P2"/>
    <mergeCell ref="A3:P3"/>
    <mergeCell ref="B24:P24"/>
    <mergeCell ref="H5:H6"/>
    <mergeCell ref="K5:K6"/>
    <mergeCell ref="B18:F18"/>
    <mergeCell ref="B16:G16"/>
    <mergeCell ref="H22:O22"/>
    <mergeCell ref="A4:P4"/>
    <mergeCell ref="B22:F22"/>
  </mergeCells>
  <dataValidations count="2">
    <dataValidation type="whole" allowBlank="1" showInputMessage="1" showErrorMessage="1" sqref="N16">
      <formula1>35</formula1>
      <formula2>50</formula2>
    </dataValidation>
    <dataValidation type="list" allowBlank="1" showInputMessage="1" showErrorMessage="1" sqref="E12:E13 N11:N13 E8 N7:N8">
      <formula1>"x,X"</formula1>
    </dataValidation>
  </dataValidations>
  <hyperlinks>
    <hyperlink ref="B25" r:id="rId1" display="http://arturrosa81.no.sapo.pt "/>
    <hyperlink ref="B26" r:id="rId2" display="arturrosa81@gmail.com "/>
    <hyperlink ref="D26" r:id="rId3" display="www.aemrt.pt "/>
    <hyperlink ref="L26" r:id="rId4" display="joseladeira@gmail.com "/>
    <hyperlink ref="L25" r:id="rId5" display="http://joseladeira.no.sapo.pt "/>
  </hyperlinks>
  <printOptions/>
  <pageMargins left="0.59" right="0.5" top="0.5511811023622047" bottom="0.35433070866141736" header="0" footer="0.61"/>
  <pageSetup horizontalDpi="300" verticalDpi="30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Rosa</dc:creator>
  <cp:keywords/>
  <dc:description/>
  <cp:lastModifiedBy>Artur Rosa</cp:lastModifiedBy>
  <cp:lastPrinted>2014-12-13T20:00:07Z</cp:lastPrinted>
  <dcterms:created xsi:type="dcterms:W3CDTF">2009-01-15T22:09:19Z</dcterms:created>
  <dcterms:modified xsi:type="dcterms:W3CDTF">2015-07-17T17:38:06Z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